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elbravobenitez/Desktop/"/>
    </mc:Choice>
  </mc:AlternateContent>
  <xr:revisionPtr revIDLastSave="0" documentId="8_{EB9C701D-5098-4A4A-A5EE-DEDD987202A5}" xr6:coauthVersionLast="46" xr6:coauthVersionMax="46" xr10:uidLastSave="{00000000-0000-0000-0000-000000000000}"/>
  <bookViews>
    <workbookView xWindow="0" yWindow="500" windowWidth="26960" windowHeight="15380" activeTab="2" xr2:uid="{00000000-000D-0000-FFFF-FFFF00000000}"/>
  </bookViews>
  <sheets>
    <sheet name="Hoja1" sheetId="2" state="hidden" r:id="rId1"/>
    <sheet name="E.E.U.U" sheetId="3" r:id="rId2"/>
    <sheet name="México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" i="4" l="1"/>
  <c r="D28" i="4"/>
  <c r="G27" i="4"/>
  <c r="D27" i="4"/>
  <c r="G26" i="4"/>
  <c r="D26" i="4"/>
  <c r="G25" i="4"/>
  <c r="D25" i="4"/>
  <c r="G24" i="4"/>
  <c r="D24" i="4"/>
  <c r="G23" i="4"/>
  <c r="D23" i="4"/>
  <c r="G22" i="4"/>
  <c r="D22" i="4"/>
  <c r="G21" i="4"/>
  <c r="D21" i="4"/>
  <c r="E16" i="4"/>
  <c r="D15" i="4"/>
  <c r="F15" i="4" s="1"/>
  <c r="D14" i="4"/>
  <c r="F14" i="4" s="1"/>
  <c r="D13" i="4"/>
  <c r="F13" i="4" s="1"/>
  <c r="D12" i="4"/>
  <c r="F12" i="4" s="1"/>
  <c r="D11" i="4"/>
  <c r="F11" i="4" s="1"/>
  <c r="D10" i="4"/>
  <c r="F10" i="4" s="1"/>
  <c r="D9" i="4"/>
  <c r="F9" i="4" s="1"/>
  <c r="D8" i="4"/>
  <c r="F8" i="4" s="1"/>
  <c r="D21" i="3"/>
  <c r="E28" i="4" l="1"/>
  <c r="E24" i="4"/>
  <c r="E27" i="4"/>
  <c r="G14" i="4"/>
  <c r="E21" i="4"/>
  <c r="F16" i="4"/>
  <c r="G8" i="4"/>
  <c r="E25" i="4"/>
  <c r="G12" i="4"/>
  <c r="E22" i="4"/>
  <c r="G9" i="4"/>
  <c r="E23" i="4"/>
  <c r="G10" i="4"/>
  <c r="E26" i="4"/>
  <c r="G13" i="4"/>
  <c r="G11" i="4"/>
  <c r="F24" i="4" s="1"/>
  <c r="G15" i="4"/>
  <c r="F28" i="4" s="1"/>
  <c r="G28" i="3"/>
  <c r="G27" i="3"/>
  <c r="G26" i="3"/>
  <c r="G25" i="3"/>
  <c r="G24" i="3"/>
  <c r="G23" i="3"/>
  <c r="G22" i="3"/>
  <c r="G21" i="3"/>
  <c r="D28" i="3"/>
  <c r="D27" i="3"/>
  <c r="D26" i="3"/>
  <c r="D25" i="3"/>
  <c r="D24" i="3"/>
  <c r="D23" i="3"/>
  <c r="D22" i="3"/>
  <c r="D8" i="3"/>
  <c r="F8" i="3" s="1"/>
  <c r="D9" i="3"/>
  <c r="F9" i="3" s="1"/>
  <c r="D10" i="3"/>
  <c r="F10" i="3" s="1"/>
  <c r="D11" i="3"/>
  <c r="F11" i="3" s="1"/>
  <c r="D12" i="3"/>
  <c r="F12" i="3" s="1"/>
  <c r="D13" i="3"/>
  <c r="F13" i="3" s="1"/>
  <c r="D14" i="3"/>
  <c r="F14" i="3" s="1"/>
  <c r="D15" i="3"/>
  <c r="E16" i="3"/>
  <c r="F25" i="4" l="1"/>
  <c r="F23" i="4"/>
  <c r="E29" i="4"/>
  <c r="F21" i="4"/>
  <c r="F26" i="4"/>
  <c r="F22" i="4"/>
  <c r="G16" i="4"/>
  <c r="F27" i="4"/>
  <c r="E22" i="3"/>
  <c r="E23" i="3"/>
  <c r="E27" i="3"/>
  <c r="E24" i="3"/>
  <c r="E26" i="3"/>
  <c r="E25" i="3"/>
  <c r="G9" i="3"/>
  <c r="G13" i="3"/>
  <c r="F15" i="3"/>
  <c r="F16" i="3" s="1"/>
  <c r="G14" i="3"/>
  <c r="G10" i="3"/>
  <c r="G12" i="3"/>
  <c r="E21" i="3"/>
  <c r="G8" i="3"/>
  <c r="G11" i="3"/>
  <c r="K9" i="2"/>
  <c r="K10" i="2"/>
  <c r="K11" i="2"/>
  <c r="K8" i="2"/>
  <c r="K5" i="2"/>
  <c r="K6" i="2"/>
  <c r="K7" i="2"/>
  <c r="K4" i="2"/>
  <c r="E10" i="2"/>
  <c r="C10" i="2" s="1"/>
  <c r="H10" i="2"/>
  <c r="E9" i="2"/>
  <c r="C9" i="2" s="1"/>
  <c r="F9" i="2" s="1"/>
  <c r="B12" i="2"/>
  <c r="H11" i="2"/>
  <c r="E11" i="2"/>
  <c r="C11" i="2" s="1"/>
  <c r="F11" i="2" s="1"/>
  <c r="H9" i="2"/>
  <c r="H8" i="2"/>
  <c r="E8" i="2"/>
  <c r="H7" i="2"/>
  <c r="E7" i="2"/>
  <c r="C7" i="2"/>
  <c r="H6" i="2"/>
  <c r="E6" i="2"/>
  <c r="H5" i="2"/>
  <c r="E5" i="2"/>
  <c r="C5" i="2" s="1"/>
  <c r="H4" i="2"/>
  <c r="E4" i="2"/>
  <c r="C4" i="2" s="1"/>
  <c r="F29" i="4" l="1"/>
  <c r="F22" i="3"/>
  <c r="F25" i="3"/>
  <c r="F26" i="3"/>
  <c r="E28" i="3"/>
  <c r="E29" i="3" s="1"/>
  <c r="F27" i="3"/>
  <c r="F24" i="3"/>
  <c r="F23" i="3"/>
  <c r="F21" i="3"/>
  <c r="G15" i="3"/>
  <c r="G16" i="3" s="1"/>
  <c r="I4" i="2"/>
  <c r="C8" i="2"/>
  <c r="I8" i="2" s="1"/>
  <c r="F5" i="2"/>
  <c r="I5" i="2"/>
  <c r="I7" i="2"/>
  <c r="C6" i="2"/>
  <c r="F6" i="2" s="1"/>
  <c r="F7" i="2"/>
  <c r="I10" i="2"/>
  <c r="F10" i="2"/>
  <c r="I9" i="2"/>
  <c r="J9" i="2" s="1"/>
  <c r="I11" i="2"/>
  <c r="J11" i="2" s="1"/>
  <c r="F4" i="2"/>
  <c r="F28" i="3" l="1"/>
  <c r="F29" i="3" s="1"/>
  <c r="J10" i="2"/>
  <c r="I6" i="2"/>
  <c r="J6" i="2" s="1"/>
  <c r="F8" i="2"/>
  <c r="J8" i="2" s="1"/>
  <c r="J7" i="2"/>
  <c r="J5" i="2"/>
  <c r="J4" i="2"/>
  <c r="I12" i="2" l="1"/>
  <c r="F12" i="2"/>
  <c r="J12" i="2" l="1"/>
</calcChain>
</file>

<file path=xl/sharedStrings.xml><?xml version="1.0" encoding="utf-8"?>
<sst xmlns="http://schemas.openxmlformats.org/spreadsheetml/2006/main" count="99" uniqueCount="59">
  <si>
    <t>Monto INV</t>
  </si>
  <si>
    <t>IFGSP ONLINE</t>
  </si>
  <si>
    <t>TC</t>
  </si>
  <si>
    <t>fecha actualizacion 27 febrero 2020</t>
  </si>
  <si>
    <t>Emisora</t>
  </si>
  <si>
    <t xml:space="preserve">Porcentaje </t>
  </si>
  <si>
    <t xml:space="preserve">No. De acciones </t>
  </si>
  <si>
    <t>Precio de compra usd</t>
  </si>
  <si>
    <t>Precio de compra pesos</t>
  </si>
  <si>
    <t>Valuacion de compra</t>
  </si>
  <si>
    <t>precio actual en usd</t>
  </si>
  <si>
    <t>precio actual pesos</t>
  </si>
  <si>
    <t>Valuacion actual</t>
  </si>
  <si>
    <t xml:space="preserve">Utilidad </t>
  </si>
  <si>
    <t>%</t>
  </si>
  <si>
    <t>Amzn</t>
  </si>
  <si>
    <t>MSFT</t>
  </si>
  <si>
    <t>GE</t>
  </si>
  <si>
    <t>GLD</t>
  </si>
  <si>
    <t>IVV</t>
  </si>
  <si>
    <t>QQQ</t>
  </si>
  <si>
    <t>FB</t>
  </si>
  <si>
    <t>GOOGL</t>
  </si>
  <si>
    <t>etf</t>
  </si>
  <si>
    <t>nasdac</t>
  </si>
  <si>
    <t>tecnologicas+</t>
  </si>
  <si>
    <t>Portafolio Virtual</t>
  </si>
  <si>
    <t>Monto Origen</t>
  </si>
  <si>
    <t>Diversificación</t>
  </si>
  <si>
    <t>$ Compra USD</t>
  </si>
  <si>
    <t>Fecha</t>
  </si>
  <si>
    <t>$ Compra MXP</t>
  </si>
  <si>
    <t>T.C. Origen</t>
  </si>
  <si>
    <t>No. de Acciones</t>
  </si>
  <si>
    <t>$ Precio USD</t>
  </si>
  <si>
    <t>Utilidad</t>
  </si>
  <si>
    <t>% variación</t>
  </si>
  <si>
    <t>Inicial</t>
  </si>
  <si>
    <t>Actual</t>
  </si>
  <si>
    <t>Valuación Compra</t>
  </si>
  <si>
    <t>Valuación Actual</t>
  </si>
  <si>
    <t>AMZN</t>
  </si>
  <si>
    <t>$ Precio MXP</t>
  </si>
  <si>
    <t>SPY</t>
  </si>
  <si>
    <t>MCHI</t>
  </si>
  <si>
    <t>ICLN</t>
  </si>
  <si>
    <t>CLOU</t>
  </si>
  <si>
    <t>BABA</t>
  </si>
  <si>
    <t>Actualización</t>
  </si>
  <si>
    <t>|</t>
  </si>
  <si>
    <t>AMXL</t>
  </si>
  <si>
    <t>FEMSA</t>
  </si>
  <si>
    <t>GMEXICO</t>
  </si>
  <si>
    <t>GRUMA</t>
  </si>
  <si>
    <t>KIMBER</t>
  </si>
  <si>
    <t>ALFA A</t>
  </si>
  <si>
    <t>ORBIA</t>
  </si>
  <si>
    <t>PINFRA</t>
  </si>
  <si>
    <t>PRINFRA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</si>
</sst>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;[Red]\-&quot;$&quot;#,##0.00"/>
    <numFmt numFmtId="43" formatCode="_-* #,##0.00_-;\-* #,##0.00_-;_-* &quot;-&quot;??_-;_-@_-"/>
    <numFmt numFmtId="164" formatCode="&quot;$&quot;#,##0;&quot;-&quot;&quot;$&quot;#,##0"/>
    <numFmt numFmtId="165" formatCode="d/m/yy"/>
    <numFmt numFmtId="166" formatCode="&quot; &quot;&quot;$&quot;* #,##0.00&quot; &quot;;&quot;-&quot;&quot;$&quot;* #,##0.00&quot; &quot;;&quot; &quot;&quot;$&quot;* &quot;-&quot;??&quot; &quot;"/>
    <numFmt numFmtId="167" formatCode="&quot; &quot;* #,##0.00&quot; &quot;;&quot;-&quot;* #,##0.00&quot; &quot;;&quot; &quot;* &quot;-&quot;??&quot; &quot;"/>
    <numFmt numFmtId="168" formatCode="_-* #,##0_-;\-* #,##0_-;_-* &quot;-&quot;??_-;_-@_-"/>
    <numFmt numFmtId="169" formatCode="0.0000%"/>
  </numFmts>
  <fonts count="6" x14ac:knownFonts="1">
    <font>
      <sz val="11"/>
      <color indexed="8"/>
      <name val="Calibri"/>
    </font>
    <font>
      <b/>
      <sz val="11"/>
      <color indexed="8"/>
      <name val="Calibri"/>
      <family val="2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6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theme="2" tint="0.79998168889431442"/>
        <bgColor indexed="64"/>
      </patternFill>
    </fill>
    <fill>
      <patternFill patternType="solid">
        <fgColor rgb="FFFFDB69"/>
        <bgColor indexed="64"/>
      </patternFill>
    </fill>
    <fill>
      <patternFill patternType="solid">
        <fgColor theme="2" tint="0.59999389629810485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/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thin">
        <color rgb="FF92D050"/>
      </top>
      <bottom style="double">
        <color rgb="FF92D05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indexed="12"/>
      </left>
      <right style="thin">
        <color indexed="12"/>
      </right>
      <top/>
      <bottom style="thin">
        <color rgb="FF92D050"/>
      </bottom>
      <diagonal/>
    </border>
  </borders>
  <cellStyleXfs count="3">
    <xf numFmtId="0" fontId="0" fillId="0" borderId="0" applyNumberFormat="0" applyFill="0" applyBorder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4">
    <xf numFmtId="0" fontId="0" fillId="0" borderId="0" xfId="0" applyFont="1" applyAlignment="1"/>
    <xf numFmtId="0" fontId="0" fillId="0" borderId="0" xfId="0" applyNumberFormat="1" applyFont="1" applyAlignment="1"/>
    <xf numFmtId="49" fontId="0" fillId="0" borderId="1" xfId="0" applyNumberFormat="1" applyFont="1" applyBorder="1" applyAlignment="1"/>
    <xf numFmtId="164" fontId="0" fillId="0" borderId="2" xfId="0" applyNumberFormat="1" applyFont="1" applyBorder="1" applyAlignment="1"/>
    <xf numFmtId="0" fontId="0" fillId="0" borderId="1" xfId="0" applyFont="1" applyBorder="1" applyAlignment="1"/>
    <xf numFmtId="49" fontId="1" fillId="0" borderId="1" xfId="0" applyNumberFormat="1" applyFont="1" applyBorder="1" applyAlignment="1"/>
    <xf numFmtId="165" fontId="0" fillId="0" borderId="1" xfId="0" applyNumberFormat="1" applyFont="1" applyBorder="1" applyAlignment="1"/>
    <xf numFmtId="49" fontId="0" fillId="0" borderId="3" xfId="0" applyNumberFormat="1" applyFont="1" applyBorder="1" applyAlignment="1"/>
    <xf numFmtId="0" fontId="0" fillId="2" borderId="4" xfId="0" applyNumberFormat="1" applyFont="1" applyFill="1" applyBorder="1" applyAlignment="1"/>
    <xf numFmtId="0" fontId="0" fillId="0" borderId="5" xfId="0" applyFont="1" applyBorder="1" applyAlignment="1"/>
    <xf numFmtId="0" fontId="0" fillId="0" borderId="2" xfId="0" applyFont="1" applyBorder="1" applyAlignment="1"/>
    <xf numFmtId="49" fontId="0" fillId="0" borderId="2" xfId="0" applyNumberFormat="1" applyFont="1" applyBorder="1" applyAlignment="1"/>
    <xf numFmtId="49" fontId="1" fillId="3" borderId="6" xfId="0" applyNumberFormat="1" applyFont="1" applyFill="1" applyBorder="1" applyAlignment="1"/>
    <xf numFmtId="49" fontId="1" fillId="3" borderId="4" xfId="0" applyNumberFormat="1" applyFont="1" applyFill="1" applyBorder="1" applyAlignment="1"/>
    <xf numFmtId="49" fontId="1" fillId="3" borderId="7" xfId="0" applyNumberFormat="1" applyFont="1" applyFill="1" applyBorder="1" applyAlignment="1"/>
    <xf numFmtId="49" fontId="0" fillId="0" borderId="8" xfId="0" applyNumberFormat="1" applyFont="1" applyBorder="1" applyAlignment="1"/>
    <xf numFmtId="9" fontId="0" fillId="0" borderId="8" xfId="0" applyNumberFormat="1" applyFont="1" applyBorder="1" applyAlignment="1"/>
    <xf numFmtId="0" fontId="0" fillId="0" borderId="8" xfId="0" applyNumberFormat="1" applyFont="1" applyBorder="1" applyAlignment="1"/>
    <xf numFmtId="166" fontId="0" fillId="0" borderId="8" xfId="0" applyNumberFormat="1" applyFont="1" applyBorder="1" applyAlignment="1"/>
    <xf numFmtId="166" fontId="0" fillId="0" borderId="9" xfId="0" applyNumberFormat="1" applyFont="1" applyBorder="1" applyAlignment="1"/>
    <xf numFmtId="166" fontId="0" fillId="2" borderId="4" xfId="0" applyNumberFormat="1" applyFont="1" applyFill="1" applyBorder="1" applyAlignment="1"/>
    <xf numFmtId="166" fontId="0" fillId="0" borderId="10" xfId="0" applyNumberFormat="1" applyFont="1" applyBorder="1" applyAlignment="1"/>
    <xf numFmtId="167" fontId="0" fillId="0" borderId="8" xfId="0" applyNumberFormat="1" applyFont="1" applyBorder="1" applyAlignment="1"/>
    <xf numFmtId="9" fontId="0" fillId="0" borderId="1" xfId="0" applyNumberFormat="1" applyFont="1" applyBorder="1" applyAlignment="1"/>
    <xf numFmtId="0" fontId="0" fillId="0" borderId="1" xfId="0" applyNumberFormat="1" applyFont="1" applyBorder="1" applyAlignment="1"/>
    <xf numFmtId="166" fontId="0" fillId="0" borderId="1" xfId="0" applyNumberFormat="1" applyFont="1" applyBorder="1" applyAlignment="1"/>
    <xf numFmtId="166" fontId="0" fillId="0" borderId="11" xfId="0" applyNumberFormat="1" applyFont="1" applyBorder="1" applyAlignment="1"/>
    <xf numFmtId="166" fontId="0" fillId="0" borderId="12" xfId="0" applyNumberFormat="1" applyFont="1" applyBorder="1" applyAlignment="1"/>
    <xf numFmtId="1" fontId="0" fillId="0" borderId="1" xfId="0" applyNumberFormat="1" applyFont="1" applyBorder="1" applyAlignment="1"/>
    <xf numFmtId="0" fontId="0" fillId="0" borderId="8" xfId="0" applyFont="1" applyBorder="1" applyAlignment="1"/>
    <xf numFmtId="166" fontId="2" fillId="0" borderId="1" xfId="0" applyNumberFormat="1" applyFont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>
      <alignment horizontal="center"/>
    </xf>
    <xf numFmtId="43" fontId="0" fillId="0" borderId="0" xfId="1" applyFont="1" applyAlignment="1"/>
    <xf numFmtId="9" fontId="0" fillId="0" borderId="0" xfId="2" applyFont="1" applyAlignment="1">
      <alignment horizontal="center"/>
    </xf>
    <xf numFmtId="168" fontId="0" fillId="0" borderId="0" xfId="1" applyNumberFormat="1" applyFont="1" applyAlignment="1"/>
    <xf numFmtId="43" fontId="0" fillId="0" borderId="0" xfId="0" applyNumberFormat="1" applyFont="1" applyAlignment="1"/>
    <xf numFmtId="10" fontId="0" fillId="0" borderId="0" xfId="2" applyNumberFormat="1" applyFont="1" applyAlignment="1"/>
    <xf numFmtId="9" fontId="1" fillId="0" borderId="13" xfId="2" applyFont="1" applyBorder="1" applyAlignment="1">
      <alignment horizontal="center"/>
    </xf>
    <xf numFmtId="168" fontId="1" fillId="0" borderId="13" xfId="1" applyNumberFormat="1" applyFont="1" applyBorder="1" applyAlignment="1"/>
    <xf numFmtId="43" fontId="1" fillId="0" borderId="13" xfId="0" applyNumberFormat="1" applyFont="1" applyFill="1" applyBorder="1" applyAlignment="1"/>
    <xf numFmtId="0" fontId="1" fillId="0" borderId="0" xfId="0" applyNumberFormat="1" applyFont="1" applyAlignment="1"/>
    <xf numFmtId="14" fontId="1" fillId="0" borderId="0" xfId="0" applyNumberFormat="1" applyFont="1" applyAlignment="1"/>
    <xf numFmtId="43" fontId="1" fillId="0" borderId="0" xfId="1" applyFont="1" applyAlignment="1"/>
    <xf numFmtId="169" fontId="0" fillId="0" borderId="0" xfId="2" applyNumberFormat="1" applyFont="1" applyAlignment="1"/>
    <xf numFmtId="49" fontId="4" fillId="3" borderId="6" xfId="0" applyNumberFormat="1" applyFont="1" applyFill="1" applyBorder="1" applyAlignment="1">
      <alignment horizontal="left" vertical="center" indent="1"/>
    </xf>
    <xf numFmtId="49" fontId="4" fillId="0" borderId="14" xfId="0" applyNumberFormat="1" applyFont="1" applyFill="1" applyBorder="1" applyAlignment="1">
      <alignment horizontal="left" vertical="center" indent="1"/>
    </xf>
    <xf numFmtId="49" fontId="4" fillId="3" borderId="6" xfId="0" applyNumberFormat="1" applyFont="1" applyFill="1" applyBorder="1" applyAlignment="1">
      <alignment horizontal="center" vertical="center" wrapText="1"/>
    </xf>
    <xf numFmtId="43" fontId="0" fillId="4" borderId="0" xfId="1" applyFont="1" applyFill="1" applyAlignment="1"/>
    <xf numFmtId="4" fontId="3" fillId="4" borderId="0" xfId="0" applyNumberFormat="1" applyFont="1" applyFill="1" applyAlignment="1"/>
    <xf numFmtId="0" fontId="3" fillId="4" borderId="0" xfId="0" applyFont="1" applyFill="1" applyAlignment="1"/>
    <xf numFmtId="43" fontId="1" fillId="4" borderId="0" xfId="1" applyFont="1" applyFill="1" applyAlignment="1"/>
    <xf numFmtId="49" fontId="4" fillId="3" borderId="6" xfId="0" applyNumberFormat="1" applyFont="1" applyFill="1" applyBorder="1" applyAlignment="1">
      <alignment horizontal="center" vertical="center"/>
    </xf>
    <xf numFmtId="43" fontId="1" fillId="5" borderId="13" xfId="0" applyNumberFormat="1" applyFont="1" applyFill="1" applyBorder="1" applyAlignment="1"/>
    <xf numFmtId="49" fontId="4" fillId="3" borderId="15" xfId="0" applyNumberFormat="1" applyFont="1" applyFill="1" applyBorder="1" applyAlignment="1">
      <alignment horizontal="left" vertical="center" indent="1"/>
    </xf>
    <xf numFmtId="3" fontId="0" fillId="0" borderId="0" xfId="0" applyNumberFormat="1" applyFont="1" applyAlignment="1"/>
    <xf numFmtId="0" fontId="0" fillId="6" borderId="0" xfId="0" applyNumberFormat="1" applyFont="1" applyFill="1" applyAlignment="1"/>
    <xf numFmtId="14" fontId="0" fillId="6" borderId="0" xfId="0" applyNumberFormat="1" applyFont="1" applyFill="1" applyAlignment="1"/>
    <xf numFmtId="49" fontId="4" fillId="7" borderId="14" xfId="0" applyNumberFormat="1" applyFont="1" applyFill="1" applyBorder="1" applyAlignment="1">
      <alignment horizontal="left" vertical="center" indent="1"/>
    </xf>
    <xf numFmtId="0" fontId="5" fillId="0" borderId="0" xfId="0" applyNumberFormat="1" applyFont="1" applyAlignment="1">
      <alignment horizontal="center"/>
    </xf>
    <xf numFmtId="0" fontId="0" fillId="0" borderId="0" xfId="0" applyFont="1" applyAlignment="1">
      <alignment horizontal="left" vertical="center" wrapText="1" indent="1"/>
    </xf>
    <xf numFmtId="8" fontId="0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AAAAAA"/>
      <rgbColor rgb="FFFF0000"/>
      <rgbColor rgb="FFFFFF00"/>
      <rgbColor rgb="FF92D050"/>
      <rgbColor rgb="FF0070C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B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970256666207602"/>
          <c:y val="4.88558216327016E-2"/>
          <c:w val="0.51592838156460052"/>
          <c:h val="0.87142072603381826"/>
        </c:manualLayout>
      </c:layout>
      <c:pieChart>
        <c:varyColors val="1"/>
        <c:ser>
          <c:idx val="0"/>
          <c:order val="0"/>
          <c:tx>
            <c:strRef>
              <c:f>'E.E.U.U'!$E$7</c:f>
              <c:strCache>
                <c:ptCount val="1"/>
                <c:pt idx="0">
                  <c:v>Diversificación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71D-480A-BA0E-35FAF918E8F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71D-480A-BA0E-35FAF918E8F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71D-480A-BA0E-35FAF918E8F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71D-480A-BA0E-35FAF918E8F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71D-480A-BA0E-35FAF918E8F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71D-480A-BA0E-35FAF918E8F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71D-480A-BA0E-35FAF918E8F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71D-480A-BA0E-35FAF918E8F4}"/>
              </c:ext>
            </c:extLst>
          </c:dPt>
          <c:cat>
            <c:strRef>
              <c:f>'E.E.U.U'!$B$8:$B$15</c:f>
              <c:strCache>
                <c:ptCount val="8"/>
                <c:pt idx="0">
                  <c:v>AMZN</c:v>
                </c:pt>
                <c:pt idx="1">
                  <c:v>MSFT</c:v>
                </c:pt>
                <c:pt idx="2">
                  <c:v>MCHI</c:v>
                </c:pt>
                <c:pt idx="3">
                  <c:v>ICLN</c:v>
                </c:pt>
                <c:pt idx="4">
                  <c:v>SPY</c:v>
                </c:pt>
                <c:pt idx="5">
                  <c:v>QQQ</c:v>
                </c:pt>
                <c:pt idx="6">
                  <c:v>CLOU</c:v>
                </c:pt>
                <c:pt idx="7">
                  <c:v>BABA</c:v>
                </c:pt>
              </c:strCache>
            </c:strRef>
          </c:cat>
          <c:val>
            <c:numRef>
              <c:f>'E.E.U.U'!$E$8:$E$15</c:f>
              <c:numCache>
                <c:formatCode>0%</c:formatCode>
                <c:ptCount val="8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0.3</c:v>
                </c:pt>
                <c:pt idx="5">
                  <c:v>0.1</c:v>
                </c:pt>
                <c:pt idx="6">
                  <c:v>0.1</c:v>
                </c:pt>
                <c:pt idx="7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81-433D-8EDF-667D1FE8E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4771276413983614E-2"/>
          <c:y val="6.0406041653549368E-2"/>
          <c:w val="0.2214089045684659"/>
          <c:h val="0.913675922233648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18972</xdr:colOff>
      <xdr:row>0</xdr:row>
      <xdr:rowOff>14816</xdr:rowOff>
    </xdr:from>
    <xdr:to>
      <xdr:col>2</xdr:col>
      <xdr:colOff>604398</xdr:colOff>
      <xdr:row>4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639" y="14816"/>
          <a:ext cx="1580259" cy="789517"/>
        </a:xfrm>
        <a:prstGeom prst="rect">
          <a:avLst/>
        </a:prstGeom>
      </xdr:spPr>
    </xdr:pic>
    <xdr:clientData/>
  </xdr:twoCellAnchor>
  <xdr:twoCellAnchor>
    <xdr:from>
      <xdr:col>7</xdr:col>
      <xdr:colOff>412751</xdr:colOff>
      <xdr:row>5</xdr:row>
      <xdr:rowOff>105833</xdr:rowOff>
    </xdr:from>
    <xdr:to>
      <xdr:col>12</xdr:col>
      <xdr:colOff>582084</xdr:colOff>
      <xdr:row>16</xdr:row>
      <xdr:rowOff>64555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18972</xdr:colOff>
      <xdr:row>0</xdr:row>
      <xdr:rowOff>14816</xdr:rowOff>
    </xdr:from>
    <xdr:to>
      <xdr:col>2</xdr:col>
      <xdr:colOff>604398</xdr:colOff>
      <xdr:row>4</xdr:row>
      <xdr:rowOff>88900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570198-4B09-7846-823D-8971F25E8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472" y="14816"/>
          <a:ext cx="1715726" cy="7598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K16"/>
  <sheetViews>
    <sheetView showGridLines="0" workbookViewId="0">
      <selection activeCell="F4" sqref="F4"/>
    </sheetView>
  </sheetViews>
  <sheetFormatPr baseColWidth="10" defaultColWidth="10.83203125" defaultRowHeight="15" customHeight="1" x14ac:dyDescent="0.2"/>
  <cols>
    <col min="1" max="2" width="15.1640625" style="1" customWidth="1"/>
    <col min="3" max="3" width="15.5" style="1" customWidth="1"/>
    <col min="4" max="4" width="20" style="1" customWidth="1"/>
    <col min="5" max="5" width="22.1640625" style="1" customWidth="1"/>
    <col min="6" max="6" width="19.5" style="1" customWidth="1"/>
    <col min="7" max="7" width="18.6640625" style="1" customWidth="1"/>
    <col min="8" max="8" width="18" style="1" customWidth="1"/>
    <col min="9" max="9" width="15.5" style="1" customWidth="1"/>
    <col min="10" max="10" width="14.33203125" style="1" bestFit="1" customWidth="1"/>
    <col min="11" max="11" width="7.5" style="1" bestFit="1" customWidth="1"/>
    <col min="12" max="12" width="10.83203125" style="1" customWidth="1"/>
    <col min="13" max="16384" width="10.83203125" style="1"/>
  </cols>
  <sheetData>
    <row r="1" spans="1:11" ht="13.5" customHeight="1" x14ac:dyDescent="0.2">
      <c r="A1" s="2" t="s">
        <v>0</v>
      </c>
      <c r="B1" s="3">
        <v>10000000</v>
      </c>
      <c r="C1" s="4"/>
      <c r="D1" s="5" t="s">
        <v>1</v>
      </c>
      <c r="E1" s="6">
        <v>44023</v>
      </c>
      <c r="F1" s="4"/>
      <c r="G1" s="4"/>
      <c r="H1" s="4"/>
      <c r="I1" s="4"/>
      <c r="J1" s="4"/>
      <c r="K1" s="4"/>
    </row>
    <row r="2" spans="1:11" ht="13.5" customHeight="1" x14ac:dyDescent="0.2">
      <c r="A2" s="7" t="s">
        <v>2</v>
      </c>
      <c r="B2" s="8">
        <v>22.41</v>
      </c>
      <c r="C2" s="9"/>
      <c r="D2" s="10"/>
      <c r="E2" s="10"/>
      <c r="F2" s="10"/>
      <c r="G2" s="11" t="s">
        <v>3</v>
      </c>
      <c r="H2" s="10"/>
      <c r="I2" s="10"/>
      <c r="J2" s="10"/>
      <c r="K2" s="10"/>
    </row>
    <row r="3" spans="1:11" ht="13.5" customHeight="1" x14ac:dyDescent="0.2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3" t="s">
        <v>13</v>
      </c>
      <c r="K3" s="14" t="s">
        <v>14</v>
      </c>
    </row>
    <row r="4" spans="1:11" ht="13.5" customHeight="1" x14ac:dyDescent="0.2">
      <c r="A4" s="15" t="s">
        <v>15</v>
      </c>
      <c r="B4" s="16">
        <v>0.1</v>
      </c>
      <c r="C4" s="17">
        <f>INT((B1*B4)/E4)</f>
        <v>13</v>
      </c>
      <c r="D4" s="18">
        <v>3200</v>
      </c>
      <c r="E4" s="18">
        <f>D4*B2</f>
        <v>71712</v>
      </c>
      <c r="F4" s="19">
        <f t="shared" ref="F4:F11" si="0">E4*C4</f>
        <v>932256</v>
      </c>
      <c r="G4" s="20">
        <v>3301.91</v>
      </c>
      <c r="H4" s="21">
        <f>G4*B2</f>
        <v>73995.80309999999</v>
      </c>
      <c r="I4" s="18">
        <f>C4*H4</f>
        <v>961945.4402999999</v>
      </c>
      <c r="J4" s="18">
        <f t="shared" ref="J4:J12" si="1">I4-F4</f>
        <v>29689.4402999999</v>
      </c>
      <c r="K4" s="22">
        <f>((G4/D4)-1)*100</f>
        <v>3.1846875000000052</v>
      </c>
    </row>
    <row r="5" spans="1:11" ht="13.5" customHeight="1" x14ac:dyDescent="0.2">
      <c r="A5" s="2" t="s">
        <v>16</v>
      </c>
      <c r="B5" s="23">
        <v>0.1</v>
      </c>
      <c r="C5" s="24">
        <f>INT((B1*B5)/E5)</f>
        <v>209</v>
      </c>
      <c r="D5" s="25">
        <v>213</v>
      </c>
      <c r="E5" s="25">
        <f>D5*B2</f>
        <v>4773.33</v>
      </c>
      <c r="F5" s="26">
        <f t="shared" si="0"/>
        <v>997625.97</v>
      </c>
      <c r="G5" s="20">
        <v>215.05</v>
      </c>
      <c r="H5" s="27">
        <f>G5*B2</f>
        <v>4819.2705000000005</v>
      </c>
      <c r="I5" s="25">
        <f t="shared" ref="I5:I11" si="2">H5*C5</f>
        <v>1007227.5345000001</v>
      </c>
      <c r="J5" s="25">
        <f t="shared" si="1"/>
        <v>9601.564500000095</v>
      </c>
      <c r="K5" s="22">
        <f t="shared" ref="K5:K7" si="3">((G5/D5)-1)*100</f>
        <v>0.96244131455398563</v>
      </c>
    </row>
    <row r="6" spans="1:11" ht="13.5" customHeight="1" x14ac:dyDescent="0.2">
      <c r="A6" s="2" t="s">
        <v>17</v>
      </c>
      <c r="B6" s="23">
        <v>0.1</v>
      </c>
      <c r="C6" s="24">
        <f>INT((B1*B6)/E6)</f>
        <v>6670</v>
      </c>
      <c r="D6" s="25">
        <v>6.69</v>
      </c>
      <c r="E6" s="25">
        <f>D6*B2</f>
        <v>149.9229</v>
      </c>
      <c r="F6" s="26">
        <f t="shared" si="0"/>
        <v>999985.74300000002</v>
      </c>
      <c r="G6" s="20">
        <v>6.77</v>
      </c>
      <c r="H6" s="27">
        <f>G6*B2</f>
        <v>151.7157</v>
      </c>
      <c r="I6" s="25">
        <f t="shared" si="2"/>
        <v>1011943.719</v>
      </c>
      <c r="J6" s="25">
        <f t="shared" si="1"/>
        <v>11957.976000000024</v>
      </c>
      <c r="K6" s="22">
        <f t="shared" si="3"/>
        <v>1.195814648729443</v>
      </c>
    </row>
    <row r="7" spans="1:11" ht="13.5" customHeight="1" x14ac:dyDescent="0.2">
      <c r="A7" s="2" t="s">
        <v>18</v>
      </c>
      <c r="B7" s="23">
        <v>0.1</v>
      </c>
      <c r="C7" s="24">
        <f>INT((B1*B7)/E7)</f>
        <v>263</v>
      </c>
      <c r="D7" s="25">
        <v>169.19</v>
      </c>
      <c r="E7" s="25">
        <f>D7*B2</f>
        <v>3791.5479</v>
      </c>
      <c r="F7" s="26">
        <f t="shared" si="0"/>
        <v>997177.09770000004</v>
      </c>
      <c r="G7" s="20">
        <v>170.22</v>
      </c>
      <c r="H7" s="27">
        <f>G7*B2</f>
        <v>3814.6302000000001</v>
      </c>
      <c r="I7" s="25">
        <f t="shared" si="2"/>
        <v>1003247.7426</v>
      </c>
      <c r="J7" s="25">
        <f t="shared" si="1"/>
        <v>6070.6448999999557</v>
      </c>
      <c r="K7" s="22">
        <f t="shared" si="3"/>
        <v>0.60878302500146919</v>
      </c>
    </row>
    <row r="8" spans="1:11" ht="13.5" customHeight="1" x14ac:dyDescent="0.2">
      <c r="A8" s="2" t="s">
        <v>19</v>
      </c>
      <c r="B8" s="23">
        <v>0.1</v>
      </c>
      <c r="C8" s="24">
        <f>INT((B1*B8)/E8)</f>
        <v>139</v>
      </c>
      <c r="D8" s="25">
        <v>318.86</v>
      </c>
      <c r="E8" s="25">
        <f>D8*B2</f>
        <v>7145.6526000000003</v>
      </c>
      <c r="F8" s="26">
        <f t="shared" si="0"/>
        <v>993245.71140000003</v>
      </c>
      <c r="G8" s="20">
        <v>323.85000000000002</v>
      </c>
      <c r="H8" s="27">
        <f>G8*B2</f>
        <v>7257.4785000000002</v>
      </c>
      <c r="I8" s="25">
        <f t="shared" si="2"/>
        <v>1008789.5115</v>
      </c>
      <c r="J8" s="25">
        <f t="shared" si="1"/>
        <v>15543.800099999993</v>
      </c>
      <c r="K8" s="22">
        <f>((G8/D8)-1)*100</f>
        <v>1.5649501348554251</v>
      </c>
    </row>
    <row r="9" spans="1:11" ht="13.5" customHeight="1" x14ac:dyDescent="0.2">
      <c r="A9" s="2" t="s">
        <v>20</v>
      </c>
      <c r="B9" s="23">
        <v>0.3</v>
      </c>
      <c r="C9" s="24">
        <f>INT((B1*B9)/E9)+C12</f>
        <v>507</v>
      </c>
      <c r="D9" s="25">
        <v>263.97000000000003</v>
      </c>
      <c r="E9" s="25">
        <f>D9*B2</f>
        <v>5915.5677000000005</v>
      </c>
      <c r="F9" s="26">
        <f t="shared" si="0"/>
        <v>2999192.8239000002</v>
      </c>
      <c r="G9" s="20">
        <v>263.97000000000003</v>
      </c>
      <c r="H9" s="27">
        <f>G9*B2</f>
        <v>5915.5677000000005</v>
      </c>
      <c r="I9" s="25">
        <f t="shared" si="2"/>
        <v>2999192.8239000002</v>
      </c>
      <c r="J9" s="25">
        <f t="shared" si="1"/>
        <v>0</v>
      </c>
      <c r="K9" s="22">
        <f>((G9/D9)-1)*100</f>
        <v>0</v>
      </c>
    </row>
    <row r="10" spans="1:11" ht="13.5" customHeight="1" x14ac:dyDescent="0.2">
      <c r="A10" s="2" t="s">
        <v>21</v>
      </c>
      <c r="B10" s="23">
        <v>0.1</v>
      </c>
      <c r="C10" s="28">
        <f>INT((B1*B10)/E10)</f>
        <v>182</v>
      </c>
      <c r="D10" s="25">
        <v>245.07</v>
      </c>
      <c r="E10" s="25">
        <f>D10*B2</f>
        <v>5492.0186999999996</v>
      </c>
      <c r="F10" s="26">
        <f t="shared" si="0"/>
        <v>999547.40339999995</v>
      </c>
      <c r="G10" s="20">
        <v>247.62</v>
      </c>
      <c r="H10" s="27">
        <f>G10*B2</f>
        <v>5549.1642000000002</v>
      </c>
      <c r="I10" s="25">
        <f t="shared" si="2"/>
        <v>1009947.8844</v>
      </c>
      <c r="J10" s="25">
        <f t="shared" si="1"/>
        <v>10400.481000000029</v>
      </c>
      <c r="K10" s="22">
        <f t="shared" ref="K10:K11" si="4">((G10/D10)-1)*100</f>
        <v>1.0405190353776517</v>
      </c>
    </row>
    <row r="11" spans="1:11" ht="13.5" customHeight="1" x14ac:dyDescent="0.2">
      <c r="A11" s="2" t="s">
        <v>22</v>
      </c>
      <c r="B11" s="23">
        <v>0.1</v>
      </c>
      <c r="C11" s="24">
        <f>INT((B1*B11)/E11)</f>
        <v>28</v>
      </c>
      <c r="D11" s="25">
        <v>1539.01</v>
      </c>
      <c r="E11" s="25">
        <f>D11*B2</f>
        <v>34489.214099999997</v>
      </c>
      <c r="F11" s="26">
        <f t="shared" si="0"/>
        <v>965697.99479999999</v>
      </c>
      <c r="G11" s="20">
        <v>1565.7</v>
      </c>
      <c r="H11" s="27">
        <f>G11*B2</f>
        <v>35087.337</v>
      </c>
      <c r="I11" s="25">
        <f t="shared" si="2"/>
        <v>982445.43599999999</v>
      </c>
      <c r="J11" s="25">
        <f t="shared" si="1"/>
        <v>16747.441200000001</v>
      </c>
      <c r="K11" s="22">
        <f t="shared" si="4"/>
        <v>1.7342317463824086</v>
      </c>
    </row>
    <row r="12" spans="1:11" ht="13.5" customHeight="1" x14ac:dyDescent="0.2">
      <c r="A12" s="4"/>
      <c r="B12" s="23">
        <f>SUM(B4:B11)</f>
        <v>1</v>
      </c>
      <c r="C12" s="4"/>
      <c r="D12" s="4"/>
      <c r="E12" s="4"/>
      <c r="F12" s="25">
        <f>SUM(F4:F11)</f>
        <v>9884728.7442000005</v>
      </c>
      <c r="G12" s="29"/>
      <c r="H12" s="25"/>
      <c r="I12" s="25">
        <f>SUM(I4:I11)</f>
        <v>9984740.0922000017</v>
      </c>
      <c r="J12" s="30">
        <f t="shared" si="1"/>
        <v>100011.34800000116</v>
      </c>
      <c r="K12" s="22"/>
    </row>
    <row r="15" spans="1:11" ht="15" customHeight="1" x14ac:dyDescent="0.2">
      <c r="D15" s="1" t="s">
        <v>23</v>
      </c>
      <c r="E15" s="1">
        <v>500</v>
      </c>
    </row>
    <row r="16" spans="1:11" ht="15" customHeight="1" x14ac:dyDescent="0.2">
      <c r="D16" s="1" t="s">
        <v>24</v>
      </c>
      <c r="E16" s="1" t="s">
        <v>25</v>
      </c>
    </row>
  </sheetData>
  <conditionalFormatting sqref="B1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Q30"/>
  <sheetViews>
    <sheetView showGridLines="0" zoomScaleNormal="100" workbookViewId="0">
      <selection activeCell="J23" sqref="J23"/>
    </sheetView>
  </sheetViews>
  <sheetFormatPr baseColWidth="10" defaultColWidth="10.83203125" defaultRowHeight="15" customHeight="1" x14ac:dyDescent="0.2"/>
  <cols>
    <col min="1" max="1" width="10.83203125" style="31" customWidth="1"/>
    <col min="2" max="2" width="14.83203125" style="31" customWidth="1"/>
    <col min="3" max="3" width="18" style="31" customWidth="1"/>
    <col min="4" max="4" width="18.5" style="31" customWidth="1"/>
    <col min="5" max="5" width="15.83203125" style="31" customWidth="1"/>
    <col min="6" max="6" width="18" style="31" bestFit="1" customWidth="1"/>
    <col min="7" max="7" width="16.1640625" style="31" customWidth="1"/>
    <col min="8" max="8" width="12.33203125" style="31" bestFit="1" customWidth="1"/>
    <col min="9" max="13" width="10.83203125" style="31"/>
    <col min="14" max="14" width="14.5" style="31" customWidth="1"/>
    <col min="15" max="15" width="10.83203125" style="31"/>
    <col min="16" max="16" width="21" style="31" bestFit="1" customWidth="1"/>
    <col min="17" max="17" width="12" style="31" bestFit="1" customWidth="1"/>
    <col min="18" max="16384" width="10.83203125" style="31"/>
  </cols>
  <sheetData>
    <row r="1" spans="1:17" s="32" customFormat="1" ht="9.75" customHeight="1" x14ac:dyDescent="0.2">
      <c r="E1" s="35"/>
      <c r="F1" s="36"/>
      <c r="G1" s="37"/>
    </row>
    <row r="2" spans="1:17" ht="21" x14ac:dyDescent="0.25">
      <c r="A2" s="32"/>
      <c r="B2" s="32"/>
      <c r="C2" s="32"/>
      <c r="D2" s="60" t="s">
        <v>26</v>
      </c>
      <c r="E2" s="60"/>
      <c r="F2" s="60"/>
      <c r="G2" s="60"/>
    </row>
    <row r="3" spans="1:17" s="32" customFormat="1" ht="9.75" customHeight="1" x14ac:dyDescent="0.2">
      <c r="E3" s="35"/>
      <c r="F3" s="36"/>
      <c r="G3" s="37"/>
    </row>
    <row r="4" spans="1:17" x14ac:dyDescent="0.2">
      <c r="A4" s="32"/>
      <c r="B4" s="32"/>
      <c r="C4" s="32"/>
      <c r="E4" s="42" t="s">
        <v>30</v>
      </c>
      <c r="F4" s="43">
        <v>43743</v>
      </c>
    </row>
    <row r="5" spans="1:17" x14ac:dyDescent="0.2">
      <c r="A5" s="32"/>
      <c r="B5" s="32"/>
      <c r="C5" s="32"/>
      <c r="D5" s="37"/>
      <c r="E5" s="42" t="s">
        <v>27</v>
      </c>
      <c r="F5" s="44">
        <v>10000000</v>
      </c>
    </row>
    <row r="6" spans="1:17" ht="16" x14ac:dyDescent="0.2">
      <c r="A6" s="32"/>
      <c r="B6" s="47" t="s">
        <v>37</v>
      </c>
      <c r="C6" s="33"/>
      <c r="D6" s="33"/>
      <c r="E6" s="42" t="s">
        <v>32</v>
      </c>
      <c r="F6" s="52">
        <v>19.52</v>
      </c>
      <c r="P6" s="61"/>
      <c r="Q6" s="62"/>
    </row>
    <row r="7" spans="1:17" s="32" customFormat="1" ht="17" x14ac:dyDescent="0.2">
      <c r="B7" s="46" t="s">
        <v>4</v>
      </c>
      <c r="C7" s="55" t="s">
        <v>29</v>
      </c>
      <c r="D7" s="46" t="s">
        <v>31</v>
      </c>
      <c r="E7" s="46" t="s">
        <v>28</v>
      </c>
      <c r="F7" s="46" t="s">
        <v>33</v>
      </c>
      <c r="G7" s="48" t="s">
        <v>39</v>
      </c>
      <c r="P7" s="61"/>
      <c r="Q7" s="63"/>
    </row>
    <row r="8" spans="1:17" s="32" customFormat="1" x14ac:dyDescent="0.2">
      <c r="B8" s="32" t="s">
        <v>41</v>
      </c>
      <c r="C8" s="49">
        <v>1731.92</v>
      </c>
      <c r="D8" s="34">
        <f t="shared" ref="D8:D15" si="0">+C8*$F$6</f>
        <v>33807.078399999999</v>
      </c>
      <c r="E8" s="35">
        <v>0.1</v>
      </c>
      <c r="F8" s="36">
        <f t="shared" ref="F8:F15" si="1">+INT(($F$5*E8)/D8)</f>
        <v>29</v>
      </c>
      <c r="G8" s="37">
        <f>+F8*D8</f>
        <v>980405.27359999996</v>
      </c>
      <c r="I8" s="37"/>
      <c r="J8" s="37"/>
      <c r="P8" s="61"/>
      <c r="Q8" s="62"/>
    </row>
    <row r="9" spans="1:17" s="32" customFormat="1" x14ac:dyDescent="0.2">
      <c r="B9" s="32" t="s">
        <v>16</v>
      </c>
      <c r="C9" s="49">
        <v>139.68</v>
      </c>
      <c r="D9" s="34">
        <f t="shared" si="0"/>
        <v>2726.5536000000002</v>
      </c>
      <c r="E9" s="35">
        <v>0.1</v>
      </c>
      <c r="F9" s="36">
        <f t="shared" si="1"/>
        <v>366</v>
      </c>
      <c r="G9" s="37">
        <f t="shared" ref="G9:G15" si="2">+F9*D9</f>
        <v>997918.61760000011</v>
      </c>
      <c r="I9" s="37"/>
      <c r="J9" s="37"/>
      <c r="P9" s="61"/>
      <c r="Q9" s="63"/>
    </row>
    <row r="10" spans="1:17" s="32" customFormat="1" x14ac:dyDescent="0.2">
      <c r="B10" s="32" t="s">
        <v>44</v>
      </c>
      <c r="C10" s="49">
        <v>58.01</v>
      </c>
      <c r="D10" s="34">
        <f t="shared" si="0"/>
        <v>1132.3552</v>
      </c>
      <c r="E10" s="35">
        <v>0.1</v>
      </c>
      <c r="F10" s="36">
        <f t="shared" si="1"/>
        <v>883</v>
      </c>
      <c r="G10" s="37">
        <f t="shared" si="2"/>
        <v>999869.64159999997</v>
      </c>
      <c r="I10" s="37"/>
      <c r="J10" s="37"/>
      <c r="P10" s="61"/>
      <c r="Q10" s="62"/>
    </row>
    <row r="11" spans="1:17" s="32" customFormat="1" x14ac:dyDescent="0.2">
      <c r="B11" s="32" t="s">
        <v>45</v>
      </c>
      <c r="C11" s="49">
        <v>11.04</v>
      </c>
      <c r="D11" s="34">
        <f t="shared" si="0"/>
        <v>215.50079999999997</v>
      </c>
      <c r="E11" s="35">
        <v>0.1</v>
      </c>
      <c r="F11" s="36">
        <f t="shared" si="1"/>
        <v>4640</v>
      </c>
      <c r="G11" s="37">
        <f t="shared" si="2"/>
        <v>999923.71199999982</v>
      </c>
      <c r="I11" s="37"/>
      <c r="J11" s="37"/>
      <c r="P11" s="61"/>
      <c r="Q11" s="63"/>
    </row>
    <row r="12" spans="1:17" s="32" customFormat="1" x14ac:dyDescent="0.2">
      <c r="B12" s="32" t="s">
        <v>43</v>
      </c>
      <c r="C12" s="49">
        <v>296.27999999999997</v>
      </c>
      <c r="D12" s="34">
        <f t="shared" si="0"/>
        <v>5783.3855999999996</v>
      </c>
      <c r="E12" s="35">
        <v>0.3</v>
      </c>
      <c r="F12" s="36">
        <f t="shared" si="1"/>
        <v>518</v>
      </c>
      <c r="G12" s="37">
        <f t="shared" si="2"/>
        <v>2995793.7407999998</v>
      </c>
      <c r="I12" s="37"/>
      <c r="J12" s="37"/>
      <c r="P12" s="61"/>
      <c r="Q12" s="62"/>
    </row>
    <row r="13" spans="1:17" s="32" customFormat="1" x14ac:dyDescent="0.2">
      <c r="B13" s="32" t="s">
        <v>20</v>
      </c>
      <c r="C13" s="49">
        <v>191.11</v>
      </c>
      <c r="D13" s="34">
        <f t="shared" si="0"/>
        <v>3730.4672</v>
      </c>
      <c r="E13" s="35">
        <v>0.1</v>
      </c>
      <c r="F13" s="36">
        <f t="shared" si="1"/>
        <v>268</v>
      </c>
      <c r="G13" s="37">
        <f t="shared" si="2"/>
        <v>999765.20960000006</v>
      </c>
      <c r="I13" s="37"/>
      <c r="J13" s="37"/>
      <c r="P13" s="61"/>
      <c r="Q13" s="63"/>
    </row>
    <row r="14" spans="1:17" s="32" customFormat="1" x14ac:dyDescent="0.2">
      <c r="B14" s="32" t="s">
        <v>46</v>
      </c>
      <c r="C14" s="49">
        <v>15.14</v>
      </c>
      <c r="D14" s="34">
        <f t="shared" si="0"/>
        <v>295.53280000000001</v>
      </c>
      <c r="E14" s="35">
        <v>0.1</v>
      </c>
      <c r="F14" s="36">
        <f t="shared" si="1"/>
        <v>3383</v>
      </c>
      <c r="G14" s="37">
        <f t="shared" si="2"/>
        <v>999787.46240000008</v>
      </c>
      <c r="I14" s="37"/>
      <c r="J14" s="37"/>
      <c r="Q14" s="62"/>
    </row>
    <row r="15" spans="1:17" s="32" customFormat="1" x14ac:dyDescent="0.2">
      <c r="B15" s="32" t="s">
        <v>47</v>
      </c>
      <c r="C15" s="49">
        <v>172.94</v>
      </c>
      <c r="D15" s="34">
        <f t="shared" si="0"/>
        <v>3375.7887999999998</v>
      </c>
      <c r="E15" s="35">
        <v>0.1</v>
      </c>
      <c r="F15" s="36">
        <f t="shared" si="1"/>
        <v>296</v>
      </c>
      <c r="G15" s="37">
        <f t="shared" si="2"/>
        <v>999233.48479999998</v>
      </c>
      <c r="I15" s="37"/>
      <c r="J15" s="37"/>
      <c r="Q15" s="63"/>
    </row>
    <row r="16" spans="1:17" s="32" customFormat="1" ht="16" thickBot="1" x14ac:dyDescent="0.25">
      <c r="E16" s="39">
        <f>+SUM(E8:E15)</f>
        <v>0.99999999999999989</v>
      </c>
      <c r="F16" s="40">
        <f>+SUM(F8:F15)</f>
        <v>10383</v>
      </c>
      <c r="G16" s="41">
        <f>+SUM(G8:G15)</f>
        <v>9972697.1424000002</v>
      </c>
      <c r="H16" s="37"/>
      <c r="I16" s="37"/>
      <c r="J16" s="37"/>
    </row>
    <row r="17" spans="2:14" s="32" customFormat="1" ht="9.75" customHeight="1" thickTop="1" x14ac:dyDescent="0.2">
      <c r="E17" s="35"/>
      <c r="F17" s="36"/>
      <c r="G17" s="37"/>
    </row>
    <row r="18" spans="2:14" x14ac:dyDescent="0.2">
      <c r="B18" s="57" t="s">
        <v>48</v>
      </c>
      <c r="C18" s="58">
        <v>44301</v>
      </c>
      <c r="E18" s="42"/>
      <c r="F18" s="43"/>
    </row>
    <row r="19" spans="2:14" s="32" customFormat="1" ht="16" x14ac:dyDescent="0.2">
      <c r="B19" s="59" t="s">
        <v>38</v>
      </c>
      <c r="E19" s="42" t="s">
        <v>32</v>
      </c>
      <c r="F19" s="52">
        <v>19.95</v>
      </c>
      <c r="M19" s="56"/>
      <c r="N19" s="56"/>
    </row>
    <row r="20" spans="2:14" s="32" customFormat="1" ht="31.5" customHeight="1" x14ac:dyDescent="0.2">
      <c r="B20" s="46" t="s">
        <v>4</v>
      </c>
      <c r="C20" s="55" t="s">
        <v>34</v>
      </c>
      <c r="D20" s="46" t="s">
        <v>42</v>
      </c>
      <c r="E20" s="48" t="s">
        <v>40</v>
      </c>
      <c r="F20" s="53" t="s">
        <v>35</v>
      </c>
      <c r="G20" s="48" t="s">
        <v>36</v>
      </c>
      <c r="M20" s="56"/>
      <c r="N20" s="56"/>
    </row>
    <row r="21" spans="2:14" x14ac:dyDescent="0.2">
      <c r="B21" s="32" t="s">
        <v>41</v>
      </c>
      <c r="C21" s="50">
        <v>3379.09</v>
      </c>
      <c r="D21" s="34">
        <f t="shared" ref="D21:D28" si="3">+C21*$F$19</f>
        <v>67412.845499999996</v>
      </c>
      <c r="E21" s="37">
        <f t="shared" ref="E21:E28" si="4">+F8*D21</f>
        <v>1954972.5194999999</v>
      </c>
      <c r="F21" s="37">
        <f t="shared" ref="F21:F28" si="5">+E21-G8</f>
        <v>974567.24589999998</v>
      </c>
      <c r="G21" s="45">
        <f t="shared" ref="G21:G28" si="6">+C21/C8-1</f>
        <v>0.95106586909326074</v>
      </c>
      <c r="J21" s="32"/>
    </row>
    <row r="22" spans="2:14" x14ac:dyDescent="0.2">
      <c r="B22" s="32" t="s">
        <v>16</v>
      </c>
      <c r="C22" s="51">
        <v>259.5</v>
      </c>
      <c r="D22" s="34">
        <f t="shared" si="3"/>
        <v>5177.0249999999996</v>
      </c>
      <c r="E22" s="37">
        <f t="shared" si="4"/>
        <v>1894791.15</v>
      </c>
      <c r="F22" s="37">
        <f t="shared" si="5"/>
        <v>896872.53239999979</v>
      </c>
      <c r="G22" s="45">
        <f t="shared" si="6"/>
        <v>0.8578178694158074</v>
      </c>
      <c r="J22" s="32"/>
    </row>
    <row r="23" spans="2:14" x14ac:dyDescent="0.2">
      <c r="B23" s="32" t="s">
        <v>44</v>
      </c>
      <c r="C23" s="51">
        <v>81.8</v>
      </c>
      <c r="D23" s="34">
        <f t="shared" si="3"/>
        <v>1631.9099999999999</v>
      </c>
      <c r="E23" s="37">
        <f t="shared" si="4"/>
        <v>1440976.5299999998</v>
      </c>
      <c r="F23" s="37">
        <f t="shared" si="5"/>
        <v>441106.88839999982</v>
      </c>
      <c r="G23" s="45">
        <f t="shared" si="6"/>
        <v>0.41010170660231005</v>
      </c>
      <c r="J23" s="32"/>
    </row>
    <row r="24" spans="2:14" x14ac:dyDescent="0.2">
      <c r="B24" s="32" t="s">
        <v>45</v>
      </c>
      <c r="C24" s="51">
        <v>23.05</v>
      </c>
      <c r="D24" s="34">
        <f t="shared" si="3"/>
        <v>459.84750000000003</v>
      </c>
      <c r="E24" s="37">
        <f t="shared" si="4"/>
        <v>2133692.4</v>
      </c>
      <c r="F24" s="37">
        <f t="shared" si="5"/>
        <v>1133768.6880000001</v>
      </c>
      <c r="G24" s="45">
        <f t="shared" si="6"/>
        <v>1.08786231884058</v>
      </c>
      <c r="J24" s="32"/>
    </row>
    <row r="25" spans="2:14" x14ac:dyDescent="0.2">
      <c r="B25" s="32" t="s">
        <v>43</v>
      </c>
      <c r="C25" s="51">
        <v>415.87</v>
      </c>
      <c r="D25" s="34">
        <f t="shared" si="3"/>
        <v>8296.6064999999999</v>
      </c>
      <c r="E25" s="37">
        <f t="shared" si="4"/>
        <v>4297642.1670000004</v>
      </c>
      <c r="F25" s="37">
        <f t="shared" si="5"/>
        <v>1301848.4262000006</v>
      </c>
      <c r="G25" s="45">
        <f t="shared" si="6"/>
        <v>0.40363845011475652</v>
      </c>
      <c r="J25" s="32"/>
    </row>
    <row r="26" spans="2:14" x14ac:dyDescent="0.2">
      <c r="B26" s="32" t="s">
        <v>20</v>
      </c>
      <c r="C26" s="49">
        <v>341.61</v>
      </c>
      <c r="D26" s="34">
        <f t="shared" si="3"/>
        <v>6815.1194999999998</v>
      </c>
      <c r="E26" s="37">
        <f t="shared" si="4"/>
        <v>1826452.0259999998</v>
      </c>
      <c r="F26" s="37">
        <f t="shared" si="5"/>
        <v>826686.81639999978</v>
      </c>
      <c r="G26" s="45">
        <f t="shared" si="6"/>
        <v>0.78750457851499123</v>
      </c>
      <c r="J26" s="32"/>
    </row>
    <row r="27" spans="2:14" x14ac:dyDescent="0.2">
      <c r="B27" s="32" t="s">
        <v>46</v>
      </c>
      <c r="C27" s="49">
        <v>27.54</v>
      </c>
      <c r="D27" s="34">
        <f t="shared" si="3"/>
        <v>549.423</v>
      </c>
      <c r="E27" s="37">
        <f t="shared" si="4"/>
        <v>1858698.0090000001</v>
      </c>
      <c r="F27" s="37">
        <f t="shared" si="5"/>
        <v>858910.5466</v>
      </c>
      <c r="G27" s="45">
        <f t="shared" si="6"/>
        <v>0.81902245706737098</v>
      </c>
      <c r="J27" s="32"/>
    </row>
    <row r="28" spans="2:14" x14ac:dyDescent="0.2">
      <c r="B28" s="32" t="s">
        <v>47</v>
      </c>
      <c r="C28" s="49">
        <v>239.09</v>
      </c>
      <c r="D28" s="34">
        <f t="shared" si="3"/>
        <v>4769.8454999999994</v>
      </c>
      <c r="E28" s="37">
        <f t="shared" si="4"/>
        <v>1411874.2679999999</v>
      </c>
      <c r="F28" s="37">
        <f t="shared" si="5"/>
        <v>412640.78319999995</v>
      </c>
      <c r="G28" s="45">
        <f t="shared" si="6"/>
        <v>0.38250260205851738</v>
      </c>
      <c r="J28" s="32"/>
    </row>
    <row r="29" spans="2:14" ht="16" thickBot="1" x14ac:dyDescent="0.25">
      <c r="B29" s="32"/>
      <c r="D29" s="32"/>
      <c r="E29" s="41">
        <f>+SUM(E21:E28)</f>
        <v>16819099.069499999</v>
      </c>
      <c r="F29" s="54">
        <f>+SUM(F21:F28)</f>
        <v>6846401.9271000009</v>
      </c>
      <c r="G29" s="38"/>
    </row>
    <row r="30" spans="2:14" ht="15" customHeight="1" thickTop="1" x14ac:dyDescent="0.2"/>
  </sheetData>
  <mergeCells count="10">
    <mergeCell ref="P10:P11"/>
    <mergeCell ref="Q10:Q11"/>
    <mergeCell ref="P12:P13"/>
    <mergeCell ref="Q12:Q13"/>
    <mergeCell ref="Q14:Q15"/>
    <mergeCell ref="D2:G2"/>
    <mergeCell ref="P6:P7"/>
    <mergeCell ref="Q6:Q7"/>
    <mergeCell ref="P8:P9"/>
    <mergeCell ref="Q8:Q9"/>
  </mergeCells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900DC-1F55-4F41-B0F3-0F95E177E896}">
  <dimension ref="B1:Q30"/>
  <sheetViews>
    <sheetView tabSelected="1" topLeftCell="A4" workbookViewId="0">
      <selection activeCell="C3" sqref="C3"/>
    </sheetView>
  </sheetViews>
  <sheetFormatPr baseColWidth="10" defaultColWidth="10.83203125" defaultRowHeight="15" x14ac:dyDescent="0.2"/>
  <cols>
    <col min="1" max="1" width="10.83203125" style="32"/>
    <col min="2" max="2" width="14.83203125" style="32" customWidth="1"/>
    <col min="3" max="3" width="18" style="32" customWidth="1"/>
    <col min="4" max="4" width="18.5" style="32" customWidth="1"/>
    <col min="5" max="5" width="15.83203125" style="32" customWidth="1"/>
    <col min="6" max="6" width="18" style="32" bestFit="1" customWidth="1"/>
    <col min="7" max="7" width="16.1640625" style="32" customWidth="1"/>
    <col min="8" max="8" width="12.33203125" style="32" bestFit="1" customWidth="1"/>
    <col min="9" max="13" width="10.83203125" style="32"/>
    <col min="14" max="14" width="14.5" style="32" customWidth="1"/>
    <col min="15" max="15" width="10.83203125" style="32"/>
    <col min="16" max="16" width="21" style="32" bestFit="1" customWidth="1"/>
    <col min="17" max="17" width="12" style="32" bestFit="1" customWidth="1"/>
    <col min="18" max="16384" width="10.83203125" style="32"/>
  </cols>
  <sheetData>
    <row r="1" spans="2:17" ht="9.75" customHeight="1" x14ac:dyDescent="0.2">
      <c r="E1" s="35"/>
      <c r="F1" s="36"/>
      <c r="G1" s="37"/>
    </row>
    <row r="2" spans="2:17" ht="21" x14ac:dyDescent="0.25">
      <c r="D2" s="60" t="s">
        <v>26</v>
      </c>
      <c r="E2" s="60"/>
      <c r="F2" s="60"/>
      <c r="G2" s="60"/>
    </row>
    <row r="3" spans="2:17" ht="9.75" customHeight="1" x14ac:dyDescent="0.2">
      <c r="E3" s="35"/>
      <c r="F3" s="36"/>
      <c r="G3" s="37"/>
    </row>
    <row r="4" spans="2:17" x14ac:dyDescent="0.2">
      <c r="E4" s="42" t="s">
        <v>30</v>
      </c>
      <c r="F4" s="43">
        <v>43743</v>
      </c>
    </row>
    <row r="5" spans="2:17" x14ac:dyDescent="0.2">
      <c r="D5" s="37"/>
      <c r="E5" s="42" t="s">
        <v>27</v>
      </c>
      <c r="F5" s="44">
        <v>10000000</v>
      </c>
    </row>
    <row r="6" spans="2:17" ht="16" x14ac:dyDescent="0.2">
      <c r="B6" s="47" t="s">
        <v>37</v>
      </c>
      <c r="C6" s="33"/>
      <c r="D6" s="33"/>
      <c r="E6" s="42" t="s">
        <v>32</v>
      </c>
      <c r="F6" s="52">
        <v>1</v>
      </c>
      <c r="P6" s="61"/>
      <c r="Q6" s="62"/>
    </row>
    <row r="7" spans="2:17" ht="17" x14ac:dyDescent="0.2">
      <c r="B7" s="46" t="s">
        <v>4</v>
      </c>
      <c r="C7" s="55" t="s">
        <v>29</v>
      </c>
      <c r="D7" s="46" t="s">
        <v>31</v>
      </c>
      <c r="E7" s="46" t="s">
        <v>28</v>
      </c>
      <c r="F7" s="46" t="s">
        <v>33</v>
      </c>
      <c r="G7" s="48" t="s">
        <v>39</v>
      </c>
      <c r="P7" s="61"/>
      <c r="Q7" s="63"/>
    </row>
    <row r="8" spans="2:17" x14ac:dyDescent="0.2">
      <c r="B8" s="32" t="s">
        <v>50</v>
      </c>
      <c r="C8" s="49">
        <v>14.89</v>
      </c>
      <c r="D8" s="34">
        <f t="shared" ref="D8:D15" si="0">+C8*$F$6</f>
        <v>14.89</v>
      </c>
      <c r="E8" s="35">
        <v>0.1</v>
      </c>
      <c r="F8" s="36">
        <f t="shared" ref="F8:F15" si="1">+INT(($F$5*E8)/D8)</f>
        <v>67159</v>
      </c>
      <c r="G8" s="37">
        <f>+F8*D8</f>
        <v>999997.51</v>
      </c>
      <c r="I8" s="37"/>
      <c r="J8" s="37"/>
      <c r="P8" s="61"/>
      <c r="Q8" s="62"/>
    </row>
    <row r="9" spans="2:17" x14ac:dyDescent="0.2">
      <c r="B9" s="32" t="s">
        <v>51</v>
      </c>
      <c r="C9" s="49">
        <v>177.05</v>
      </c>
      <c r="D9" s="34">
        <f t="shared" si="0"/>
        <v>177.05</v>
      </c>
      <c r="E9" s="35">
        <v>0.1</v>
      </c>
      <c r="F9" s="36">
        <f t="shared" si="1"/>
        <v>5648</v>
      </c>
      <c r="G9" s="37">
        <f t="shared" ref="G9:G15" si="2">+F9*D9</f>
        <v>999978.4</v>
      </c>
      <c r="I9" s="37"/>
      <c r="J9" s="37"/>
      <c r="P9" s="61"/>
      <c r="Q9" s="63"/>
    </row>
    <row r="10" spans="2:17" x14ac:dyDescent="0.2">
      <c r="B10" s="32" t="s">
        <v>52</v>
      </c>
      <c r="C10" s="49">
        <v>46.95</v>
      </c>
      <c r="D10" s="34">
        <f t="shared" si="0"/>
        <v>46.95</v>
      </c>
      <c r="E10" s="35">
        <v>0.1</v>
      </c>
      <c r="F10" s="36">
        <f t="shared" si="1"/>
        <v>21299</v>
      </c>
      <c r="G10" s="37">
        <f t="shared" si="2"/>
        <v>999988.05</v>
      </c>
      <c r="I10" s="37"/>
      <c r="J10" s="37"/>
      <c r="P10" s="61"/>
      <c r="Q10" s="62"/>
    </row>
    <row r="11" spans="2:17" x14ac:dyDescent="0.2">
      <c r="B11" s="32" t="s">
        <v>53</v>
      </c>
      <c r="C11" s="49">
        <v>199.65</v>
      </c>
      <c r="D11" s="34">
        <f t="shared" si="0"/>
        <v>199.65</v>
      </c>
      <c r="E11" s="35">
        <v>0.1</v>
      </c>
      <c r="F11" s="36">
        <f t="shared" si="1"/>
        <v>5008</v>
      </c>
      <c r="G11" s="37">
        <f t="shared" si="2"/>
        <v>999847.20000000007</v>
      </c>
      <c r="I11" s="37"/>
      <c r="J11" s="37"/>
      <c r="P11" s="61"/>
      <c r="Q11" s="63"/>
    </row>
    <row r="12" spans="2:17" x14ac:dyDescent="0.2">
      <c r="B12" s="32" t="s">
        <v>54</v>
      </c>
      <c r="C12" s="49">
        <v>39.78</v>
      </c>
      <c r="D12" s="34">
        <f t="shared" si="0"/>
        <v>39.78</v>
      </c>
      <c r="E12" s="35">
        <v>0.3</v>
      </c>
      <c r="F12" s="36">
        <f t="shared" si="1"/>
        <v>75414</v>
      </c>
      <c r="G12" s="37">
        <f t="shared" si="2"/>
        <v>2999968.92</v>
      </c>
      <c r="I12" s="37"/>
      <c r="J12" s="37"/>
      <c r="P12" s="61"/>
      <c r="Q12" s="62"/>
    </row>
    <row r="13" spans="2:17" x14ac:dyDescent="0.2">
      <c r="B13" s="32" t="s">
        <v>55</v>
      </c>
      <c r="C13" s="49">
        <v>17.559999999999999</v>
      </c>
      <c r="D13" s="34">
        <f t="shared" si="0"/>
        <v>17.559999999999999</v>
      </c>
      <c r="E13" s="35">
        <v>0.1</v>
      </c>
      <c r="F13" s="36">
        <f t="shared" si="1"/>
        <v>56947</v>
      </c>
      <c r="G13" s="37">
        <f t="shared" si="2"/>
        <v>999989.32</v>
      </c>
      <c r="I13" s="37"/>
      <c r="J13" s="37"/>
      <c r="P13" s="61"/>
      <c r="Q13" s="63"/>
    </row>
    <row r="14" spans="2:17" x14ac:dyDescent="0.2">
      <c r="B14" s="32" t="s">
        <v>56</v>
      </c>
      <c r="C14" s="49">
        <v>39.200000000000003</v>
      </c>
      <c r="D14" s="34">
        <f t="shared" si="0"/>
        <v>39.200000000000003</v>
      </c>
      <c r="E14" s="35">
        <v>0.1</v>
      </c>
      <c r="F14" s="36">
        <f t="shared" si="1"/>
        <v>25510</v>
      </c>
      <c r="G14" s="37">
        <f t="shared" si="2"/>
        <v>999992.00000000012</v>
      </c>
      <c r="I14" s="37"/>
      <c r="J14" s="37"/>
      <c r="Q14" s="62"/>
    </row>
    <row r="15" spans="2:17" x14ac:dyDescent="0.2">
      <c r="B15" s="32" t="s">
        <v>57</v>
      </c>
      <c r="C15" s="49">
        <v>177.98</v>
      </c>
      <c r="D15" s="34">
        <f t="shared" si="0"/>
        <v>177.98</v>
      </c>
      <c r="E15" s="35">
        <v>0.1</v>
      </c>
      <c r="F15" s="36">
        <f t="shared" si="1"/>
        <v>5618</v>
      </c>
      <c r="G15" s="37">
        <f t="shared" si="2"/>
        <v>999891.6399999999</v>
      </c>
      <c r="I15" s="37"/>
      <c r="J15" s="37"/>
      <c r="Q15" s="63"/>
    </row>
    <row r="16" spans="2:17" ht="16" thickBot="1" x14ac:dyDescent="0.25">
      <c r="E16" s="39">
        <f>+SUM(E8:E15)</f>
        <v>0.99999999999999989</v>
      </c>
      <c r="F16" s="40">
        <f>+SUM(F8:F15)</f>
        <v>262603</v>
      </c>
      <c r="G16" s="41">
        <f>+SUM(G8:G15)</f>
        <v>9999653.040000001</v>
      </c>
      <c r="H16" s="37"/>
      <c r="I16" s="37"/>
      <c r="J16" s="37"/>
    </row>
    <row r="17" spans="2:14" ht="9.75" customHeight="1" thickTop="1" x14ac:dyDescent="0.2">
      <c r="E17" s="35"/>
      <c r="F17" s="36"/>
      <c r="G17" s="37"/>
    </row>
    <row r="18" spans="2:14" x14ac:dyDescent="0.2">
      <c r="B18" s="57" t="s">
        <v>48</v>
      </c>
      <c r="C18" s="58">
        <v>44301</v>
      </c>
      <c r="E18" s="42"/>
      <c r="F18" s="43"/>
    </row>
    <row r="19" spans="2:14" ht="16" x14ac:dyDescent="0.2">
      <c r="B19" s="59" t="s">
        <v>38</v>
      </c>
      <c r="E19" s="42" t="s">
        <v>32</v>
      </c>
      <c r="F19" s="52">
        <v>1</v>
      </c>
      <c r="M19" s="56"/>
      <c r="N19" s="56"/>
    </row>
    <row r="20" spans="2:14" ht="31.5" customHeight="1" x14ac:dyDescent="0.2">
      <c r="B20" s="46" t="s">
        <v>4</v>
      </c>
      <c r="C20" s="55" t="s">
        <v>34</v>
      </c>
      <c r="D20" s="46" t="s">
        <v>42</v>
      </c>
      <c r="E20" s="48" t="s">
        <v>40</v>
      </c>
      <c r="F20" s="53" t="s">
        <v>35</v>
      </c>
      <c r="G20" s="48" t="s">
        <v>36</v>
      </c>
      <c r="M20" s="56"/>
      <c r="N20" s="56"/>
    </row>
    <row r="21" spans="2:14" x14ac:dyDescent="0.2">
      <c r="B21" s="32" t="s">
        <v>50</v>
      </c>
      <c r="C21" s="50">
        <v>14.17</v>
      </c>
      <c r="D21" s="34">
        <f t="shared" ref="D21:D28" si="3">+C21*$F$19</f>
        <v>14.17</v>
      </c>
      <c r="E21" s="37">
        <f t="shared" ref="E21:E28" si="4">+F8*D21</f>
        <v>951643.03</v>
      </c>
      <c r="F21" s="37">
        <f t="shared" ref="F21:F28" si="5">+E21-G8</f>
        <v>-48354.479999999981</v>
      </c>
      <c r="G21" s="45">
        <f t="shared" ref="G21:G28" si="6">+C21/C8-1</f>
        <v>-4.8354600402955028E-2</v>
      </c>
    </row>
    <row r="22" spans="2:14" x14ac:dyDescent="0.2">
      <c r="B22" s="32" t="s">
        <v>51</v>
      </c>
      <c r="C22" s="51">
        <v>160.66</v>
      </c>
      <c r="D22" s="34">
        <f t="shared" si="3"/>
        <v>160.66</v>
      </c>
      <c r="E22" s="37">
        <f t="shared" si="4"/>
        <v>907407.67999999993</v>
      </c>
      <c r="F22" s="37">
        <f t="shared" si="5"/>
        <v>-92570.720000000088</v>
      </c>
      <c r="G22" s="45">
        <f t="shared" si="6"/>
        <v>-9.2572719570742756E-2</v>
      </c>
    </row>
    <row r="23" spans="2:14" x14ac:dyDescent="0.2">
      <c r="B23" s="32" t="s">
        <v>52</v>
      </c>
      <c r="C23" s="51">
        <v>105.18</v>
      </c>
      <c r="D23" s="34">
        <f t="shared" si="3"/>
        <v>105.18</v>
      </c>
      <c r="E23" s="37">
        <f t="shared" si="4"/>
        <v>2240228.8200000003</v>
      </c>
      <c r="F23" s="37">
        <f t="shared" si="5"/>
        <v>1240240.7700000003</v>
      </c>
      <c r="G23" s="45">
        <f t="shared" si="6"/>
        <v>1.2402555910543129</v>
      </c>
    </row>
    <row r="24" spans="2:14" x14ac:dyDescent="0.2">
      <c r="B24" s="32" t="s">
        <v>53</v>
      </c>
      <c r="C24" s="51">
        <v>246.39</v>
      </c>
      <c r="D24" s="34">
        <f t="shared" si="3"/>
        <v>246.39</v>
      </c>
      <c r="E24" s="37">
        <f t="shared" si="4"/>
        <v>1233921.1199999999</v>
      </c>
      <c r="F24" s="37">
        <f t="shared" si="5"/>
        <v>234073.91999999981</v>
      </c>
      <c r="G24" s="45">
        <f t="shared" si="6"/>
        <v>0.23410969196093157</v>
      </c>
    </row>
    <row r="25" spans="2:14" x14ac:dyDescent="0.2">
      <c r="B25" s="32" t="s">
        <v>54</v>
      </c>
      <c r="C25" s="51">
        <v>35.43</v>
      </c>
      <c r="D25" s="34">
        <f t="shared" si="3"/>
        <v>35.43</v>
      </c>
      <c r="E25" s="37">
        <f t="shared" si="4"/>
        <v>2671918.02</v>
      </c>
      <c r="F25" s="37">
        <f t="shared" si="5"/>
        <v>-328050.89999999991</v>
      </c>
      <c r="G25" s="45">
        <f t="shared" si="6"/>
        <v>-0.1093514328808447</v>
      </c>
    </row>
    <row r="26" spans="2:14" x14ac:dyDescent="0.2">
      <c r="B26" s="32" t="s">
        <v>55</v>
      </c>
      <c r="C26" s="49">
        <v>12.05</v>
      </c>
      <c r="D26" s="34">
        <f t="shared" si="3"/>
        <v>12.05</v>
      </c>
      <c r="E26" s="37">
        <f t="shared" si="4"/>
        <v>686211.35000000009</v>
      </c>
      <c r="F26" s="37">
        <f t="shared" si="5"/>
        <v>-313777.96999999986</v>
      </c>
      <c r="G26" s="45">
        <f t="shared" si="6"/>
        <v>-0.31378132118451019</v>
      </c>
    </row>
    <row r="27" spans="2:14" x14ac:dyDescent="0.2">
      <c r="B27" s="32" t="s">
        <v>56</v>
      </c>
      <c r="C27" s="49">
        <v>51.91</v>
      </c>
      <c r="D27" s="34">
        <f t="shared" si="3"/>
        <v>51.91</v>
      </c>
      <c r="E27" s="37">
        <f t="shared" si="4"/>
        <v>1324224.0999999999</v>
      </c>
      <c r="F27" s="37">
        <f t="shared" si="5"/>
        <v>324232.09999999974</v>
      </c>
      <c r="G27" s="45">
        <f t="shared" si="6"/>
        <v>0.32423469387755088</v>
      </c>
    </row>
    <row r="28" spans="2:14" x14ac:dyDescent="0.2">
      <c r="B28" s="32" t="s">
        <v>58</v>
      </c>
      <c r="C28" s="49">
        <v>156.69999999999999</v>
      </c>
      <c r="D28" s="34">
        <f t="shared" si="3"/>
        <v>156.69999999999999</v>
      </c>
      <c r="E28" s="37">
        <f t="shared" si="4"/>
        <v>880340.6</v>
      </c>
      <c r="F28" s="37">
        <f t="shared" si="5"/>
        <v>-119551.03999999992</v>
      </c>
      <c r="G28" s="45">
        <f t="shared" si="6"/>
        <v>-0.11956399595460165</v>
      </c>
    </row>
    <row r="29" spans="2:14" ht="16" thickBot="1" x14ac:dyDescent="0.25">
      <c r="E29" s="41">
        <f>+SUM(E21:E28)</f>
        <v>10895894.719999999</v>
      </c>
      <c r="F29" s="54">
        <f>+SUM(F21:F28)</f>
        <v>896241.68000000028</v>
      </c>
      <c r="G29" s="38"/>
    </row>
    <row r="30" spans="2:14" ht="15" customHeight="1" thickTop="1" x14ac:dyDescent="0.2">
      <c r="D30" s="32" t="s">
        <v>49</v>
      </c>
    </row>
  </sheetData>
  <mergeCells count="10">
    <mergeCell ref="P12:P13"/>
    <mergeCell ref="Q12:Q13"/>
    <mergeCell ref="Q14:Q15"/>
    <mergeCell ref="D2:G2"/>
    <mergeCell ref="P6:P7"/>
    <mergeCell ref="Q6:Q7"/>
    <mergeCell ref="P8:P9"/>
    <mergeCell ref="Q8:Q9"/>
    <mergeCell ref="P10:P11"/>
    <mergeCell ref="Q10:Q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E.E.U.U</vt:lpstr>
      <vt:lpstr>México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Lara Anayatzin Xochipilli</dc:creator>
  <cp:lastModifiedBy>Microsoft Office User</cp:lastModifiedBy>
  <dcterms:created xsi:type="dcterms:W3CDTF">2020-07-12T17:46:04Z</dcterms:created>
  <dcterms:modified xsi:type="dcterms:W3CDTF">2021-04-16T00:26:03Z</dcterms:modified>
</cp:coreProperties>
</file>